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Unidades compartidas\FonVida\Gestion Contractual\210 12 02 CV\2025\FV CONVOCATORIA MATERIALES CERCAS\"/>
    </mc:Choice>
  </mc:AlternateContent>
  <xr:revisionPtr revIDLastSave="0" documentId="13_ncr:1_{AFE6A935-D91C-40BE-9315-B6E7FA88140D}" xr6:coauthVersionLast="47" xr6:coauthVersionMax="47" xr10:uidLastSave="{00000000-0000-0000-0000-000000000000}"/>
  <bookViews>
    <workbookView xWindow="-108" yWindow="-108" windowWidth="23256" windowHeight="12456" xr2:uid="{94421BAC-B997-4D8D-90F5-0FD572206EF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1" l="1"/>
  <c r="AB17" i="1"/>
  <c r="X17" i="1"/>
  <c r="T17" i="1"/>
  <c r="P17" i="1"/>
  <c r="L17" i="1"/>
  <c r="L15" i="1"/>
  <c r="Y3" i="1"/>
  <c r="Z3" i="1" s="1"/>
  <c r="X15" i="1"/>
  <c r="T15" i="1"/>
  <c r="P15" i="1"/>
  <c r="AA4" i="1"/>
  <c r="Y4" i="1" s="1"/>
  <c r="Z4" i="1" s="1"/>
  <c r="AA5" i="1"/>
  <c r="AA6" i="1"/>
  <c r="Y6" i="1" s="1"/>
  <c r="Z6" i="1" s="1"/>
  <c r="AA7" i="1"/>
  <c r="Y7" i="1" s="1"/>
  <c r="Z7" i="1" s="1"/>
  <c r="AA8" i="1"/>
  <c r="Y8" i="1" s="1"/>
  <c r="Z8" i="1" s="1"/>
  <c r="AA9" i="1"/>
  <c r="Y9" i="1" s="1"/>
  <c r="Z9" i="1" s="1"/>
  <c r="AA10" i="1"/>
  <c r="Y10" i="1" s="1"/>
  <c r="Z10" i="1" s="1"/>
  <c r="Y5" i="1"/>
  <c r="Z5" i="1" s="1"/>
  <c r="X10" i="1"/>
  <c r="U10" i="1"/>
  <c r="V10" i="1" s="1"/>
  <c r="T10" i="1"/>
  <c r="Q10" i="1"/>
  <c r="R10" i="1" s="1"/>
  <c r="P10" i="1"/>
  <c r="M10" i="1"/>
  <c r="N10" i="1" s="1"/>
  <c r="L10" i="1"/>
  <c r="I10" i="1"/>
  <c r="J10" i="1" s="1"/>
  <c r="X9" i="1"/>
  <c r="U9" i="1"/>
  <c r="V9" i="1" s="1"/>
  <c r="T9" i="1"/>
  <c r="Q9" i="1"/>
  <c r="R9" i="1" s="1"/>
  <c r="P9" i="1"/>
  <c r="M9" i="1"/>
  <c r="N9" i="1" s="1"/>
  <c r="L9" i="1"/>
  <c r="I9" i="1"/>
  <c r="J9" i="1" s="1"/>
  <c r="X8" i="1"/>
  <c r="U8" i="1"/>
  <c r="V8" i="1" s="1"/>
  <c r="T8" i="1"/>
  <c r="Q8" i="1"/>
  <c r="R8" i="1" s="1"/>
  <c r="P8" i="1"/>
  <c r="M8" i="1"/>
  <c r="N8" i="1" s="1"/>
  <c r="L8" i="1"/>
  <c r="I8" i="1"/>
  <c r="J8" i="1" s="1"/>
  <c r="X7" i="1"/>
  <c r="U7" i="1"/>
  <c r="V7" i="1" s="1"/>
  <c r="T7" i="1"/>
  <c r="Q7" i="1"/>
  <c r="R7" i="1" s="1"/>
  <c r="P7" i="1"/>
  <c r="M7" i="1"/>
  <c r="N7" i="1" s="1"/>
  <c r="L7" i="1"/>
  <c r="I7" i="1"/>
  <c r="J7" i="1" s="1"/>
  <c r="X6" i="1"/>
  <c r="U6" i="1"/>
  <c r="V6" i="1" s="1"/>
  <c r="T6" i="1"/>
  <c r="Q6" i="1"/>
  <c r="R6" i="1" s="1"/>
  <c r="P6" i="1"/>
  <c r="M6" i="1"/>
  <c r="N6" i="1" s="1"/>
  <c r="L6" i="1"/>
  <c r="I6" i="1"/>
  <c r="J6" i="1" s="1"/>
  <c r="X5" i="1"/>
  <c r="U5" i="1"/>
  <c r="V5" i="1" s="1"/>
  <c r="T5" i="1"/>
  <c r="Q5" i="1"/>
  <c r="R5" i="1" s="1"/>
  <c r="P5" i="1"/>
  <c r="M5" i="1"/>
  <c r="N5" i="1" s="1"/>
  <c r="L5" i="1"/>
  <c r="I5" i="1"/>
  <c r="J5" i="1" s="1"/>
  <c r="X4" i="1"/>
  <c r="U4" i="1"/>
  <c r="V4" i="1" s="1"/>
  <c r="T4" i="1"/>
  <c r="Q4" i="1"/>
  <c r="R4" i="1" s="1"/>
  <c r="P4" i="1"/>
  <c r="M4" i="1"/>
  <c r="N4" i="1" s="1"/>
  <c r="L4" i="1"/>
  <c r="I4" i="1"/>
  <c r="J4" i="1" s="1"/>
  <c r="X3" i="1"/>
  <c r="U3" i="1"/>
  <c r="V3" i="1" s="1"/>
  <c r="T3" i="1"/>
  <c r="Q3" i="1"/>
  <c r="R3" i="1" s="1"/>
  <c r="P3" i="1"/>
  <c r="M3" i="1"/>
  <c r="N3" i="1" s="1"/>
  <c r="L3" i="1"/>
  <c r="I3" i="1"/>
  <c r="J3" i="1" s="1"/>
  <c r="AB3" i="1" l="1"/>
  <c r="P11" i="1"/>
  <c r="X11" i="1"/>
  <c r="T11" i="1"/>
  <c r="AB4" i="1"/>
  <c r="AB5" i="1"/>
  <c r="AB6" i="1"/>
  <c r="AB7" i="1"/>
  <c r="AB8" i="1"/>
  <c r="AB9" i="1"/>
  <c r="AB10" i="1"/>
  <c r="L11" i="1"/>
  <c r="AB11" i="1" l="1"/>
</calcChain>
</file>

<file path=xl/sharedStrings.xml><?xml version="1.0" encoding="utf-8"?>
<sst xmlns="http://schemas.openxmlformats.org/spreadsheetml/2006/main" count="58" uniqueCount="41">
  <si>
    <t>AGRANZA ZOMAC S.A.S
901241313-2</t>
  </si>
  <si>
    <t>ALMACENES EL CORAL
NIT 1.117.514.576</t>
  </si>
  <si>
    <t>Agroveterinaria Establo Ganadero Sede Florencia
NIT 901.600.122-3</t>
  </si>
  <si>
    <t>SUMINISTROS AGROINTEGRALES SAS
NIT: 900.992.864-7</t>
  </si>
  <si>
    <t>ITEM</t>
  </si>
  <si>
    <t>INSUMO</t>
  </si>
  <si>
    <t>UNIDAD DE MEDIDA</t>
  </si>
  <si>
    <t>ESPECIFICACIÓN TECNICA</t>
  </si>
  <si>
    <t>CANTIDAD TOTAL</t>
  </si>
  <si>
    <t>VALOR UNITARIO</t>
  </si>
  <si>
    <t>IVA</t>
  </si>
  <si>
    <t>VALOR UNITARIO INCLUIDO IVA</t>
  </si>
  <si>
    <t>VALOR TOTAL</t>
  </si>
  <si>
    <t>VALOR UNITARIO
DE REFERENCIA</t>
  </si>
  <si>
    <t>Alambre de pua calibre 12,5 de 350 metros galvanizado en capa de Zinc torsión continua</t>
  </si>
  <si>
    <t>ROLLO X 350 METROS</t>
  </si>
  <si>
    <t>Acero galvanizado en Caliente - Capa de galvanizado: 1 capa de zinc - Calibre: 12.5 - Distancia entre púas: 150/mm ± 12.5 mm longitud de la Púa medida de punta a punta, debe ser de 25 a 33 mm - Torsión: La Torsión del Alambre debe ser continua - Tolerancia: La tolerancia en la cantidad de metros del rollo es de ± 2%.  Se debe Adicionar certificado de laboratorio de calidad donde se demuestre Carga de rotura min. (Kgf), Capa de galvanizado apróx. (g/m², Distancia entre púas (mm), Diámetro del alambre (mm), Diámetro de la púa (mm).</t>
  </si>
  <si>
    <t>Grapa pata larga en acero acabado galvanizado, presentación de 1 kilogramo</t>
  </si>
  <si>
    <t>CAJA X KILOGRAMO</t>
  </si>
  <si>
    <t>Composición: Acero bajo en Carbono y acabado galvanizado - Especificaciones de Tamaño: Longitud 1 ¼ pulgadas (31 mm) - Diámetro: 3.7 mm - Ancho: 14 mm -Adicionar certificado de laboratorio de calidad donde se demuestre referencia, longitud, diámetro, ancho. Certificado de que el producto cumple con las especificaciones establecidas en la ficha técnica abalado por la Instituto Colombiano de Normas Técnicas y Certificación, INCONTEC</t>
  </si>
  <si>
    <t>Alambre galvanizado calibre 14 x 1.000 metros para cerca eléctrica</t>
  </si>
  <si>
    <t>ROLLO X 1.000 METROS</t>
  </si>
  <si>
    <t>Calibre: 14 Rollo de 500 m y 1000 m con una carga mínima de ruptura de 345 kgf - Galvanizado: Material: Galvanizado con una capa de Zinc. Diámetro 2.00 capa de Zinc g/m2 mínima 100 máxima 140, resistencia a la tracción kgf mm2 mínima 100</t>
  </si>
  <si>
    <t>Tensor metálico caliente en punto rojo bolsa x 20 unidades</t>
  </si>
  <si>
    <t>BOLSA X 20 UNIDADES</t>
  </si>
  <si>
    <t>Materia Prima: Lámina pre-galvanizada en caliente de alto estándar, fleje de 25 mm y carrete pequeño de aluminio. - Peso Unitario: 86.7 gr- Medidas: Alto 10.5 cm y ancho 5.2 cm -.  peso bolsa x 20 unidades 1.734 kg punto rojo arrete con aspas y punto rojo. Adicionar certificado de laboratorio lamina en caliente.</t>
  </si>
  <si>
    <t xml:space="preserve">Llave para tensor platina en hierro 1/8 de pulgada tropicalizada </t>
  </si>
  <si>
    <t>UNIDAD</t>
  </si>
  <si>
    <t>Utilizada para tensionar y hacer nudos en la cerca eléctrica. Herramienta básica en la instalación de cercas, platina de hierro calibre 1/8 tropicalizada Peso unitario: 114gr, Largo: 19cm, Ancho:2.4cm. Compatible con todos los tensores del mercado.</t>
  </si>
  <si>
    <t xml:space="preserve">Aislador inicio a fin en polietileno de alta densidad con aditivo UV bolsa x 25 unidades </t>
  </si>
  <si>
    <t>BOLSA X 25 UNIDADES</t>
  </si>
  <si>
    <t xml:space="preserve">Estabilizado contra rayos Uv. para una larga vida útil. Tensión nominal:18.000 Voltios Resistencia a la tracción Límite elástico:36 (MN/m²)
Cargaderotura:36 (MN/m²). Índice de fluidez gr/10 min especificación 9,0-14 método de 150 - 1133 peso unidad 28 gramos 3,5 cm x 6,8 cm anexar prueba de calidad. </t>
  </si>
  <si>
    <t xml:space="preserve">Aislador puntilla material con aditivo UV en polietileno bolsa x 100 unidades </t>
  </si>
  <si>
    <t>BOLSA X 100 UNIDADES</t>
  </si>
  <si>
    <t>Material polipropileno Alta resistencia a la intemperie. Material totalmente aislante.
Tensión nominal: 18.000 Voltios 3,3 cm largo x 2,2 cm ancho peso 10 gramos paquete peso 1000 gramos tensión nominal 18.000 voltios.</t>
  </si>
  <si>
    <t xml:space="preserve">Puntilla negro brillante, galvanizado electrolítico y caliente de 3 pulgadas, presentación por 500 gramos, acabado natural </t>
  </si>
  <si>
    <t xml:space="preserve">CAJA X 500 GRAMOS </t>
  </si>
  <si>
    <t>Puntilla hierro liso 3 diámetro 3.7 MM Materia Prima: Acero bajo carbono Acabado natural; certificado de calidad por laboratorio evaluando resistencia aplicación doblés, impacto a la flexión. Adicionar certificado que el producto cumple con las especificaciones establecidas en la ficha técnica abalado por la Instituto Colombiano de Normas Técnicas y Certificación, INCONTEC</t>
  </si>
  <si>
    <t>TOTAL COTIZACIÓN</t>
  </si>
  <si>
    <t>TOTAL</t>
  </si>
  <si>
    <t>VALOR UNITARIO INCLUIDO IVA DE REFERENCIA
(MEDIANA)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</si>
</sst>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_-;\-[$$-240A]\ * #,##0_-;_-[$$-240A]\ * &quot;-&quot;??_-;_-@_-"/>
    <numFmt numFmtId="165" formatCode="&quot;$&quot;\ #,##0.00"/>
    <numFmt numFmtId="166"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Narrow"/>
      <family val="2"/>
    </font>
    <font>
      <b/>
      <sz val="11"/>
      <name val="Arial Narrow"/>
      <family val="2"/>
    </font>
    <font>
      <sz val="11"/>
      <color theme="1"/>
      <name val="Arial Narrow"/>
      <family val="2"/>
    </font>
    <font>
      <sz val="11"/>
      <name val="Arial Narrow"/>
      <family val="2"/>
    </font>
  </fonts>
  <fills count="8">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0" xfId="0" applyAlignment="1">
      <alignment horizontal="center" vertical="center"/>
    </xf>
    <xf numFmtId="0" fontId="3"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2" applyNumberFormat="1" applyFont="1" applyFill="1" applyBorder="1" applyAlignment="1">
      <alignment horizontal="center" vertical="center" wrapText="1"/>
    </xf>
    <xf numFmtId="164" fontId="4" fillId="7" borderId="0" xfId="0" applyNumberFormat="1" applyFont="1" applyFill="1" applyAlignment="1">
      <alignment horizontal="center" vertical="center" wrapText="1"/>
    </xf>
    <xf numFmtId="0" fontId="0" fillId="0" borderId="0" xfId="0" applyAlignment="1">
      <alignment wrapText="1"/>
    </xf>
    <xf numFmtId="0" fontId="5" fillId="7" borderId="1" xfId="0" applyFont="1" applyFill="1" applyBorder="1" applyAlignment="1">
      <alignment horizontal="center" vertical="center" wrapText="1"/>
    </xf>
    <xf numFmtId="165" fontId="6" fillId="7" borderId="1" xfId="0" applyNumberFormat="1" applyFont="1" applyFill="1" applyBorder="1" applyAlignment="1">
      <alignment horizontal="center" vertical="center"/>
    </xf>
    <xf numFmtId="165" fontId="5" fillId="0" borderId="1" xfId="0" applyNumberFormat="1" applyFont="1" applyBorder="1" applyAlignment="1">
      <alignment horizontal="center" vertical="center"/>
    </xf>
    <xf numFmtId="165" fontId="6" fillId="7" borderId="0" xfId="0" applyNumberFormat="1" applyFont="1" applyFill="1" applyAlignment="1">
      <alignment horizontal="center" vertical="center"/>
    </xf>
    <xf numFmtId="165" fontId="5" fillId="0" borderId="1" xfId="1" applyNumberFormat="1" applyFont="1" applyBorder="1" applyAlignment="1">
      <alignment horizontal="center" vertical="center"/>
    </xf>
    <xf numFmtId="165" fontId="6" fillId="0" borderId="1" xfId="0" applyNumberFormat="1" applyFont="1" applyBorder="1" applyAlignment="1">
      <alignment horizontal="center" vertical="center"/>
    </xf>
    <xf numFmtId="165" fontId="0" fillId="0" borderId="0" xfId="0" applyNumberFormat="1" applyAlignment="1">
      <alignment horizontal="center" vertical="center"/>
    </xf>
    <xf numFmtId="165" fontId="6" fillId="0" borderId="0" xfId="0" applyNumberFormat="1" applyFont="1" applyAlignment="1">
      <alignment horizontal="center" vertical="center"/>
    </xf>
    <xf numFmtId="165" fontId="6" fillId="7" borderId="0" xfId="0" applyNumberFormat="1" applyFont="1" applyFill="1" applyAlignment="1">
      <alignment vertical="center"/>
    </xf>
    <xf numFmtId="10" fontId="0" fillId="0" borderId="0" xfId="2" applyNumberFormat="1" applyFont="1" applyBorder="1" applyAlignment="1">
      <alignment horizontal="center" vertical="center"/>
    </xf>
    <xf numFmtId="9" fontId="6" fillId="7" borderId="0" xfId="0" applyNumberFormat="1" applyFont="1" applyFill="1" applyAlignment="1">
      <alignment vertical="center"/>
    </xf>
    <xf numFmtId="9" fontId="0" fillId="0" borderId="0" xfId="0" applyNumberFormat="1" applyAlignment="1">
      <alignment horizontal="center" vertical="center"/>
    </xf>
    <xf numFmtId="166" fontId="0" fillId="0" borderId="0" xfId="0" applyNumberFormat="1" applyAlignment="1">
      <alignment horizontal="center" vertical="center"/>
    </xf>
    <xf numFmtId="0" fontId="0" fillId="7" borderId="6" xfId="0"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165" fontId="6" fillId="7" borderId="1" xfId="0" applyNumberFormat="1" applyFont="1" applyFill="1" applyBorder="1" applyAlignment="1">
      <alignment horizontal="center" vertical="center"/>
    </xf>
    <xf numFmtId="0" fontId="2" fillId="7" borderId="1" xfId="0" applyFont="1" applyFill="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6"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3CD00-1ED5-4F7A-9F3D-2F7DFDF679B2}">
  <dimension ref="A1:AC33"/>
  <sheetViews>
    <sheetView showGridLines="0" tabSelected="1" topLeftCell="N4" zoomScale="60" zoomScaleNormal="60" workbookViewId="0">
      <selection activeCell="AA26" sqref="AA26"/>
    </sheetView>
  </sheetViews>
  <sheetFormatPr baseColWidth="10" defaultRowHeight="14.4" x14ac:dyDescent="0.3"/>
  <cols>
    <col min="7" max="7" width="65" customWidth="1"/>
    <col min="8" max="8" width="14.88671875" customWidth="1"/>
    <col min="9" max="9" width="17.6640625" style="1" customWidth="1"/>
    <col min="10" max="10" width="12.6640625" style="1" customWidth="1"/>
    <col min="11" max="11" width="14.88671875" style="1" customWidth="1"/>
    <col min="12" max="12" width="19.88671875" style="1" customWidth="1"/>
    <col min="13" max="24" width="22.5546875" customWidth="1"/>
    <col min="25" max="25" width="19" style="1" bestFit="1" customWidth="1"/>
    <col min="26" max="26" width="12.33203125" style="1" bestFit="1" customWidth="1"/>
    <col min="27" max="27" width="23.44140625" style="1" bestFit="1" customWidth="1"/>
    <col min="28" max="28" width="23" style="1" customWidth="1"/>
    <col min="29" max="29" width="3.88671875" style="1" customWidth="1"/>
  </cols>
  <sheetData>
    <row r="1" spans="1:29" ht="31.5" customHeight="1" x14ac:dyDescent="0.3">
      <c r="I1" s="30" t="s">
        <v>0</v>
      </c>
      <c r="J1" s="30"/>
      <c r="K1" s="30"/>
      <c r="L1" s="30"/>
      <c r="M1" s="31" t="s">
        <v>1</v>
      </c>
      <c r="N1" s="32"/>
      <c r="O1" s="32"/>
      <c r="P1" s="33"/>
      <c r="Q1" s="34" t="s">
        <v>2</v>
      </c>
      <c r="R1" s="35"/>
      <c r="S1" s="35"/>
      <c r="T1" s="36"/>
      <c r="U1" s="37" t="s">
        <v>3</v>
      </c>
      <c r="V1" s="38"/>
      <c r="W1" s="38"/>
      <c r="X1" s="38"/>
    </row>
    <row r="2" spans="1:29" s="6" customFormat="1" ht="85.5" customHeight="1" x14ac:dyDescent="0.3">
      <c r="A2" s="2" t="s">
        <v>4</v>
      </c>
      <c r="B2" s="29" t="s">
        <v>5</v>
      </c>
      <c r="C2" s="29"/>
      <c r="D2" s="29"/>
      <c r="E2" s="29" t="s">
        <v>6</v>
      </c>
      <c r="F2" s="29"/>
      <c r="G2" s="2" t="s">
        <v>7</v>
      </c>
      <c r="H2" s="2" t="s">
        <v>8</v>
      </c>
      <c r="I2" s="3" t="s">
        <v>9</v>
      </c>
      <c r="J2" s="4" t="s">
        <v>10</v>
      </c>
      <c r="K2" s="3" t="s">
        <v>11</v>
      </c>
      <c r="L2" s="3" t="s">
        <v>12</v>
      </c>
      <c r="M2" s="3" t="s">
        <v>9</v>
      </c>
      <c r="N2" s="4" t="s">
        <v>10</v>
      </c>
      <c r="O2" s="3" t="s">
        <v>11</v>
      </c>
      <c r="P2" s="3" t="s">
        <v>12</v>
      </c>
      <c r="Q2" s="3" t="s">
        <v>9</v>
      </c>
      <c r="R2" s="4" t="s">
        <v>10</v>
      </c>
      <c r="S2" s="3" t="s">
        <v>11</v>
      </c>
      <c r="T2" s="3" t="s">
        <v>12</v>
      </c>
      <c r="U2" s="3" t="s">
        <v>9</v>
      </c>
      <c r="V2" s="4" t="s">
        <v>10</v>
      </c>
      <c r="W2" s="3" t="s">
        <v>11</v>
      </c>
      <c r="X2" s="3" t="s">
        <v>12</v>
      </c>
      <c r="Y2" s="3" t="s">
        <v>13</v>
      </c>
      <c r="Z2" s="4" t="s">
        <v>10</v>
      </c>
      <c r="AA2" s="3" t="s">
        <v>40</v>
      </c>
      <c r="AB2" s="3" t="s">
        <v>12</v>
      </c>
      <c r="AC2" s="5"/>
    </row>
    <row r="3" spans="1:29" ht="96.6" x14ac:dyDescent="0.3">
      <c r="A3" s="7">
        <v>1</v>
      </c>
      <c r="B3" s="27" t="s">
        <v>14</v>
      </c>
      <c r="C3" s="27"/>
      <c r="D3" s="27"/>
      <c r="E3" s="28" t="s">
        <v>15</v>
      </c>
      <c r="F3" s="28"/>
      <c r="G3" s="7" t="s">
        <v>16</v>
      </c>
      <c r="H3" s="7">
        <v>8394</v>
      </c>
      <c r="I3" s="8">
        <f>(K3/1.19)</f>
        <v>252100.84033613445</v>
      </c>
      <c r="J3" s="8">
        <f>I3*0.19</f>
        <v>47899.159663865546</v>
      </c>
      <c r="K3" s="8">
        <v>300000</v>
      </c>
      <c r="L3" s="8">
        <f>$H3*K3</f>
        <v>2518200000</v>
      </c>
      <c r="M3" s="8">
        <f>(O3/1.19)</f>
        <v>268907.56302521011</v>
      </c>
      <c r="N3" s="8">
        <f>M3*0.19</f>
        <v>51092.436974789918</v>
      </c>
      <c r="O3" s="9">
        <v>320000</v>
      </c>
      <c r="P3" s="8">
        <f>$H3*O3</f>
        <v>2686080000</v>
      </c>
      <c r="Q3" s="8">
        <f>(S3/1.19)</f>
        <v>277310.92436974793</v>
      </c>
      <c r="R3" s="8">
        <f>Q3*0.19</f>
        <v>52689.075630252104</v>
      </c>
      <c r="S3" s="9">
        <v>330000</v>
      </c>
      <c r="T3" s="8">
        <f>$H3*S3</f>
        <v>2770020000</v>
      </c>
      <c r="U3" s="8">
        <f>(W3/1.19)</f>
        <v>285714.28571428574</v>
      </c>
      <c r="V3" s="8">
        <f>U3*0.19</f>
        <v>54285.71428571429</v>
      </c>
      <c r="W3" s="8">
        <v>340000</v>
      </c>
      <c r="X3" s="8">
        <f>$H3*W3</f>
        <v>2853960000</v>
      </c>
      <c r="Y3" s="8">
        <f>(AA3/1.19)</f>
        <v>273109.24369747902</v>
      </c>
      <c r="Z3" s="8">
        <f>Y3*0.19</f>
        <v>51890.756302521011</v>
      </c>
      <c r="AA3" s="11">
        <f>MEDIAN(K3,O3,S3,W3)</f>
        <v>325000</v>
      </c>
      <c r="AB3" s="8">
        <f>$H3*AA3</f>
        <v>2728050000</v>
      </c>
      <c r="AC3" s="10"/>
    </row>
    <row r="4" spans="1:29" ht="99" customHeight="1" x14ac:dyDescent="0.3">
      <c r="A4" s="7">
        <v>2</v>
      </c>
      <c r="B4" s="27" t="s">
        <v>17</v>
      </c>
      <c r="C4" s="27"/>
      <c r="D4" s="27"/>
      <c r="E4" s="28" t="s">
        <v>18</v>
      </c>
      <c r="F4" s="28"/>
      <c r="G4" s="7" t="s">
        <v>19</v>
      </c>
      <c r="H4" s="7">
        <v>8394</v>
      </c>
      <c r="I4" s="8">
        <f t="shared" ref="I4:I10" si="0">(K4/1.19)</f>
        <v>6722.6890756302528</v>
      </c>
      <c r="J4" s="8">
        <f t="shared" ref="J4:J10" si="1">I4*0.19</f>
        <v>1277.3109243697481</v>
      </c>
      <c r="K4" s="8">
        <v>8000</v>
      </c>
      <c r="L4" s="8">
        <f t="shared" ref="L4:L10" si="2">$H4*K4</f>
        <v>67152000</v>
      </c>
      <c r="M4" s="8">
        <f t="shared" ref="M4:M10" si="3">(O4/1.19)</f>
        <v>9915.9663865546227</v>
      </c>
      <c r="N4" s="8">
        <f t="shared" ref="N4:N10" si="4">M4*0.19</f>
        <v>1884.0336134453783</v>
      </c>
      <c r="O4" s="9">
        <v>11800</v>
      </c>
      <c r="P4" s="8">
        <f t="shared" ref="P4:P10" si="5">$H4*O4</f>
        <v>99049200</v>
      </c>
      <c r="Q4" s="8">
        <f t="shared" ref="Q4:Q10" si="6">(S4/1.19)</f>
        <v>9411.7647058823532</v>
      </c>
      <c r="R4" s="8">
        <f t="shared" ref="R4:R10" si="7">Q4*0.19</f>
        <v>1788.2352941176471</v>
      </c>
      <c r="S4" s="9">
        <v>11200</v>
      </c>
      <c r="T4" s="8">
        <f t="shared" ref="T4:T10" si="8">$H4*S4</f>
        <v>94012800</v>
      </c>
      <c r="U4" s="8">
        <f t="shared" ref="U4:U10" si="9">(W4/1.19)</f>
        <v>10924.36974789916</v>
      </c>
      <c r="V4" s="8">
        <f t="shared" ref="V4:V10" si="10">U4*0.19</f>
        <v>2075.6302521008406</v>
      </c>
      <c r="W4" s="8">
        <v>13000</v>
      </c>
      <c r="X4" s="8">
        <f t="shared" ref="X4:X10" si="11">$H4*W4</f>
        <v>109122000</v>
      </c>
      <c r="Y4" s="8">
        <f t="shared" ref="Y4:Y10" si="12">(AA4/1.19)</f>
        <v>9663.865546218487</v>
      </c>
      <c r="Z4" s="8">
        <f t="shared" ref="Z4:Z10" si="13">Y4*0.19</f>
        <v>1836.1344537815125</v>
      </c>
      <c r="AA4" s="11">
        <f t="shared" ref="AA3:AA10" si="14">MEDIAN(K4,O4,S4,W4)</f>
        <v>11500</v>
      </c>
      <c r="AB4" s="8">
        <f t="shared" ref="AB3:AB10" si="15">$H4*AA4</f>
        <v>96531000</v>
      </c>
      <c r="AC4" s="10"/>
    </row>
    <row r="5" spans="1:29" ht="41.4" x14ac:dyDescent="0.3">
      <c r="A5" s="7">
        <v>3</v>
      </c>
      <c r="B5" s="27" t="s">
        <v>20</v>
      </c>
      <c r="C5" s="27"/>
      <c r="D5" s="27"/>
      <c r="E5" s="28" t="s">
        <v>21</v>
      </c>
      <c r="F5" s="28"/>
      <c r="G5" s="7" t="s">
        <v>22</v>
      </c>
      <c r="H5" s="7">
        <v>15426</v>
      </c>
      <c r="I5" s="8">
        <f t="shared" si="0"/>
        <v>218487.3949579832</v>
      </c>
      <c r="J5" s="8">
        <f t="shared" si="1"/>
        <v>41512.60504201681</v>
      </c>
      <c r="K5" s="8">
        <v>260000</v>
      </c>
      <c r="L5" s="8">
        <f t="shared" si="2"/>
        <v>4010760000</v>
      </c>
      <c r="M5" s="8">
        <f t="shared" si="3"/>
        <v>205882.35294117648</v>
      </c>
      <c r="N5" s="8">
        <f t="shared" si="4"/>
        <v>39117.647058823532</v>
      </c>
      <c r="O5" s="9">
        <v>245000</v>
      </c>
      <c r="P5" s="8">
        <f t="shared" si="5"/>
        <v>3779370000</v>
      </c>
      <c r="Q5" s="8">
        <f t="shared" si="6"/>
        <v>222689.0756302521</v>
      </c>
      <c r="R5" s="8">
        <f t="shared" si="7"/>
        <v>42310.924369747903</v>
      </c>
      <c r="S5" s="9">
        <v>265000</v>
      </c>
      <c r="T5" s="8">
        <f t="shared" si="8"/>
        <v>4087890000</v>
      </c>
      <c r="U5" s="8">
        <f t="shared" si="9"/>
        <v>226890.75630252101</v>
      </c>
      <c r="V5" s="8">
        <f t="shared" si="10"/>
        <v>43109.243697478996</v>
      </c>
      <c r="W5" s="8">
        <v>270000</v>
      </c>
      <c r="X5" s="8">
        <f t="shared" si="11"/>
        <v>4165020000</v>
      </c>
      <c r="Y5" s="8">
        <f t="shared" si="12"/>
        <v>220588.23529411765</v>
      </c>
      <c r="Z5" s="8">
        <f t="shared" si="13"/>
        <v>41911.764705882357</v>
      </c>
      <c r="AA5" s="11">
        <f t="shared" si="14"/>
        <v>262500</v>
      </c>
      <c r="AB5" s="8">
        <f t="shared" si="15"/>
        <v>4049325000</v>
      </c>
      <c r="AC5" s="10"/>
    </row>
    <row r="6" spans="1:29" ht="55.2" x14ac:dyDescent="0.3">
      <c r="A6" s="7">
        <v>4</v>
      </c>
      <c r="B6" s="27" t="s">
        <v>23</v>
      </c>
      <c r="C6" s="27"/>
      <c r="D6" s="27"/>
      <c r="E6" s="28" t="s">
        <v>24</v>
      </c>
      <c r="F6" s="28"/>
      <c r="G6" s="7" t="s">
        <v>25</v>
      </c>
      <c r="H6" s="7">
        <v>7713</v>
      </c>
      <c r="I6" s="8">
        <f t="shared" si="0"/>
        <v>117647.05882352941</v>
      </c>
      <c r="J6" s="8">
        <f t="shared" si="1"/>
        <v>22352.941176470587</v>
      </c>
      <c r="K6" s="8">
        <v>140000</v>
      </c>
      <c r="L6" s="8">
        <f t="shared" si="2"/>
        <v>1079820000</v>
      </c>
      <c r="M6" s="8">
        <f t="shared" si="3"/>
        <v>67226.890756302528</v>
      </c>
      <c r="N6" s="8">
        <f t="shared" si="4"/>
        <v>12773.10924369748</v>
      </c>
      <c r="O6" s="9">
        <v>80000</v>
      </c>
      <c r="P6" s="8">
        <f t="shared" si="5"/>
        <v>617040000</v>
      </c>
      <c r="Q6" s="8">
        <f t="shared" si="6"/>
        <v>71428.571428571435</v>
      </c>
      <c r="R6" s="8">
        <f t="shared" si="7"/>
        <v>13571.428571428572</v>
      </c>
      <c r="S6" s="9">
        <v>85000</v>
      </c>
      <c r="T6" s="8">
        <f t="shared" si="8"/>
        <v>655605000</v>
      </c>
      <c r="U6" s="8">
        <f t="shared" si="9"/>
        <v>63025.210084033613</v>
      </c>
      <c r="V6" s="8">
        <f t="shared" si="10"/>
        <v>11974.789915966387</v>
      </c>
      <c r="W6" s="8">
        <v>75000</v>
      </c>
      <c r="X6" s="8">
        <f t="shared" si="11"/>
        <v>578475000</v>
      </c>
      <c r="Y6" s="8">
        <f t="shared" si="12"/>
        <v>69327.731092436981</v>
      </c>
      <c r="Z6" s="8">
        <f t="shared" si="13"/>
        <v>13172.268907563026</v>
      </c>
      <c r="AA6" s="11">
        <f t="shared" si="14"/>
        <v>82500</v>
      </c>
      <c r="AB6" s="8">
        <f t="shared" si="15"/>
        <v>636322500</v>
      </c>
      <c r="AC6" s="10"/>
    </row>
    <row r="7" spans="1:29" ht="41.4" x14ac:dyDescent="0.3">
      <c r="A7" s="7">
        <v>5</v>
      </c>
      <c r="B7" s="27" t="s">
        <v>26</v>
      </c>
      <c r="C7" s="27"/>
      <c r="D7" s="27"/>
      <c r="E7" s="28" t="s">
        <v>27</v>
      </c>
      <c r="F7" s="28"/>
      <c r="G7" s="7" t="s">
        <v>28</v>
      </c>
      <c r="H7" s="7">
        <v>2571</v>
      </c>
      <c r="I7" s="8">
        <f t="shared" si="0"/>
        <v>5882.3529411764712</v>
      </c>
      <c r="J7" s="8">
        <f t="shared" si="1"/>
        <v>1117.6470588235295</v>
      </c>
      <c r="K7" s="8">
        <v>7000</v>
      </c>
      <c r="L7" s="8">
        <f t="shared" si="2"/>
        <v>17997000</v>
      </c>
      <c r="M7" s="8">
        <f t="shared" si="3"/>
        <v>7352.9411764705883</v>
      </c>
      <c r="N7" s="8">
        <f t="shared" si="4"/>
        <v>1397.0588235294117</v>
      </c>
      <c r="O7" s="9">
        <v>8750</v>
      </c>
      <c r="P7" s="8">
        <f t="shared" si="5"/>
        <v>22496250</v>
      </c>
      <c r="Q7" s="8">
        <f t="shared" si="6"/>
        <v>6974.7899159663866</v>
      </c>
      <c r="R7" s="8">
        <f t="shared" si="7"/>
        <v>1325.2100840336134</v>
      </c>
      <c r="S7" s="9">
        <v>8300</v>
      </c>
      <c r="T7" s="8">
        <f t="shared" si="8"/>
        <v>21339300</v>
      </c>
      <c r="U7" s="8">
        <f t="shared" si="9"/>
        <v>7647.0588235294117</v>
      </c>
      <c r="V7" s="8">
        <f t="shared" si="10"/>
        <v>1452.9411764705883</v>
      </c>
      <c r="W7" s="8">
        <v>9100</v>
      </c>
      <c r="X7" s="8">
        <f t="shared" si="11"/>
        <v>23396100</v>
      </c>
      <c r="Y7" s="8">
        <f t="shared" si="12"/>
        <v>7163.8655462184879</v>
      </c>
      <c r="Z7" s="8">
        <f t="shared" si="13"/>
        <v>1361.1344537815128</v>
      </c>
      <c r="AA7" s="11">
        <f t="shared" si="14"/>
        <v>8525</v>
      </c>
      <c r="AB7" s="8">
        <f t="shared" si="15"/>
        <v>21917775</v>
      </c>
      <c r="AC7" s="10"/>
    </row>
    <row r="8" spans="1:29" ht="55.2" x14ac:dyDescent="0.3">
      <c r="A8" s="7">
        <v>6</v>
      </c>
      <c r="B8" s="27" t="s">
        <v>29</v>
      </c>
      <c r="C8" s="27"/>
      <c r="D8" s="27"/>
      <c r="E8" s="28" t="s">
        <v>30</v>
      </c>
      <c r="F8" s="28"/>
      <c r="G8" s="7" t="s">
        <v>31</v>
      </c>
      <c r="H8" s="7">
        <v>7713</v>
      </c>
      <c r="I8" s="8">
        <f t="shared" si="0"/>
        <v>29411.764705882353</v>
      </c>
      <c r="J8" s="8">
        <f t="shared" si="1"/>
        <v>5588.2352941176468</v>
      </c>
      <c r="K8" s="8">
        <v>35000</v>
      </c>
      <c r="L8" s="8">
        <f t="shared" si="2"/>
        <v>269955000</v>
      </c>
      <c r="M8" s="8">
        <f t="shared" si="3"/>
        <v>28571.428571428572</v>
      </c>
      <c r="N8" s="8">
        <f t="shared" si="4"/>
        <v>5428.5714285714284</v>
      </c>
      <c r="O8" s="9">
        <v>34000</v>
      </c>
      <c r="P8" s="8">
        <f t="shared" si="5"/>
        <v>262242000</v>
      </c>
      <c r="Q8" s="8">
        <f t="shared" si="6"/>
        <v>26890.756302521011</v>
      </c>
      <c r="R8" s="8">
        <f t="shared" si="7"/>
        <v>5109.2436974789925</v>
      </c>
      <c r="S8" s="9">
        <v>32000</v>
      </c>
      <c r="T8" s="8">
        <f t="shared" si="8"/>
        <v>246816000</v>
      </c>
      <c r="U8" s="8">
        <f t="shared" si="9"/>
        <v>30252.100840336137</v>
      </c>
      <c r="V8" s="8">
        <f t="shared" si="10"/>
        <v>5747.8991596638662</v>
      </c>
      <c r="W8" s="8">
        <v>36000</v>
      </c>
      <c r="X8" s="8">
        <f t="shared" si="11"/>
        <v>277668000</v>
      </c>
      <c r="Y8" s="8">
        <f t="shared" si="12"/>
        <v>28991.596638655465</v>
      </c>
      <c r="Z8" s="8">
        <f t="shared" si="13"/>
        <v>5508.4033613445381</v>
      </c>
      <c r="AA8" s="11">
        <f t="shared" si="14"/>
        <v>34500</v>
      </c>
      <c r="AB8" s="8">
        <f t="shared" si="15"/>
        <v>266098500</v>
      </c>
      <c r="AC8" s="10"/>
    </row>
    <row r="9" spans="1:29" ht="41.4" x14ac:dyDescent="0.3">
      <c r="A9" s="7">
        <v>7</v>
      </c>
      <c r="B9" s="27" t="s">
        <v>32</v>
      </c>
      <c r="C9" s="27"/>
      <c r="D9" s="27"/>
      <c r="E9" s="28" t="s">
        <v>33</v>
      </c>
      <c r="F9" s="28"/>
      <c r="G9" s="7" t="s">
        <v>34</v>
      </c>
      <c r="H9" s="7">
        <v>10284</v>
      </c>
      <c r="I9" s="8">
        <f t="shared" si="0"/>
        <v>23529.411764705885</v>
      </c>
      <c r="J9" s="8">
        <f t="shared" si="1"/>
        <v>4470.588235294118</v>
      </c>
      <c r="K9" s="8">
        <v>28000</v>
      </c>
      <c r="L9" s="8">
        <f t="shared" si="2"/>
        <v>287952000</v>
      </c>
      <c r="M9" s="8">
        <f t="shared" si="3"/>
        <v>24369.747899159665</v>
      </c>
      <c r="N9" s="8">
        <f t="shared" si="4"/>
        <v>4630.2521008403364</v>
      </c>
      <c r="O9" s="9">
        <v>29000</v>
      </c>
      <c r="P9" s="8">
        <f t="shared" si="5"/>
        <v>298236000</v>
      </c>
      <c r="Q9" s="8">
        <f t="shared" si="6"/>
        <v>25210.084033613446</v>
      </c>
      <c r="R9" s="8">
        <f t="shared" si="7"/>
        <v>4789.9159663865548</v>
      </c>
      <c r="S9" s="9">
        <v>30000</v>
      </c>
      <c r="T9" s="8">
        <f t="shared" si="8"/>
        <v>308520000</v>
      </c>
      <c r="U9" s="8">
        <f t="shared" si="9"/>
        <v>26050.420168067227</v>
      </c>
      <c r="V9" s="8">
        <f t="shared" si="10"/>
        <v>4949.5798319327732</v>
      </c>
      <c r="W9" s="8">
        <v>31000</v>
      </c>
      <c r="X9" s="8">
        <f t="shared" si="11"/>
        <v>318804000</v>
      </c>
      <c r="Y9" s="8">
        <f t="shared" si="12"/>
        <v>24789.915966386554</v>
      </c>
      <c r="Z9" s="8">
        <f t="shared" si="13"/>
        <v>4710.0840336134452</v>
      </c>
      <c r="AA9" s="11">
        <f t="shared" si="14"/>
        <v>29500</v>
      </c>
      <c r="AB9" s="8">
        <f t="shared" si="15"/>
        <v>303378000</v>
      </c>
      <c r="AC9" s="10"/>
    </row>
    <row r="10" spans="1:29" ht="69" x14ac:dyDescent="0.3">
      <c r="A10" s="7">
        <v>8</v>
      </c>
      <c r="B10" s="27" t="s">
        <v>35</v>
      </c>
      <c r="C10" s="27"/>
      <c r="D10" s="27"/>
      <c r="E10" s="28" t="s">
        <v>36</v>
      </c>
      <c r="F10" s="28"/>
      <c r="G10" s="7" t="s">
        <v>37</v>
      </c>
      <c r="H10" s="7">
        <v>7713</v>
      </c>
      <c r="I10" s="8">
        <f t="shared" si="0"/>
        <v>3361.3445378151264</v>
      </c>
      <c r="J10" s="8">
        <f t="shared" si="1"/>
        <v>638.65546218487407</v>
      </c>
      <c r="K10" s="8">
        <v>4000</v>
      </c>
      <c r="L10" s="8">
        <f t="shared" si="2"/>
        <v>30852000</v>
      </c>
      <c r="M10" s="8">
        <f t="shared" si="3"/>
        <v>5462.1848739495799</v>
      </c>
      <c r="N10" s="8">
        <f t="shared" si="4"/>
        <v>1037.8151260504203</v>
      </c>
      <c r="O10" s="9">
        <v>6500</v>
      </c>
      <c r="P10" s="8">
        <f t="shared" si="5"/>
        <v>50134500</v>
      </c>
      <c r="Q10" s="8">
        <f t="shared" si="6"/>
        <v>4621.8487394957983</v>
      </c>
      <c r="R10" s="8">
        <f t="shared" si="7"/>
        <v>878.15126050420167</v>
      </c>
      <c r="S10" s="9">
        <v>5500</v>
      </c>
      <c r="T10" s="8">
        <f t="shared" si="8"/>
        <v>42421500</v>
      </c>
      <c r="U10" s="8">
        <f t="shared" si="9"/>
        <v>5042.0168067226896</v>
      </c>
      <c r="V10" s="8">
        <f t="shared" si="10"/>
        <v>957.98319327731099</v>
      </c>
      <c r="W10" s="8">
        <v>6000</v>
      </c>
      <c r="X10" s="8">
        <f t="shared" si="11"/>
        <v>46278000</v>
      </c>
      <c r="Y10" s="8">
        <f t="shared" si="12"/>
        <v>4831.9327731092435</v>
      </c>
      <c r="Z10" s="8">
        <f t="shared" si="13"/>
        <v>918.06722689075627</v>
      </c>
      <c r="AA10" s="11">
        <f t="shared" si="14"/>
        <v>5750</v>
      </c>
      <c r="AB10" s="8">
        <f t="shared" si="15"/>
        <v>44349750</v>
      </c>
      <c r="AC10" s="10"/>
    </row>
    <row r="11" spans="1:29" hidden="1" x14ac:dyDescent="0.3">
      <c r="A11" s="25" t="s">
        <v>38</v>
      </c>
      <c r="B11" s="25"/>
      <c r="C11" s="25"/>
      <c r="D11" s="25"/>
      <c r="E11" s="25"/>
      <c r="F11" s="25"/>
      <c r="G11" s="25"/>
      <c r="H11" s="25"/>
      <c r="I11" s="25"/>
      <c r="J11" s="25"/>
      <c r="K11" s="25"/>
      <c r="L11" s="8">
        <f>SUM(L3:L10)</f>
        <v>8282688000</v>
      </c>
      <c r="M11" s="26" t="s">
        <v>38</v>
      </c>
      <c r="N11" s="25"/>
      <c r="O11" s="25"/>
      <c r="P11" s="8">
        <f>SUM(P3:P10)</f>
        <v>7814647950</v>
      </c>
      <c r="Q11" s="26" t="s">
        <v>38</v>
      </c>
      <c r="R11" s="25"/>
      <c r="S11" s="25"/>
      <c r="T11" s="8">
        <f>SUM(T3:T10)</f>
        <v>8226624600</v>
      </c>
      <c r="U11" s="26" t="s">
        <v>38</v>
      </c>
      <c r="V11" s="25"/>
      <c r="W11" s="25"/>
      <c r="X11" s="8">
        <f>SUM(X3:X10)</f>
        <v>8372723100</v>
      </c>
      <c r="Y11" s="20"/>
      <c r="Z11" s="21"/>
      <c r="AA11" s="22"/>
      <c r="AB11" s="23">
        <f>SUM(AB3:AB10)</f>
        <v>8145972525</v>
      </c>
      <c r="AC11" s="10"/>
    </row>
    <row r="12" spans="1:29" x14ac:dyDescent="0.3">
      <c r="A12" s="24" t="s">
        <v>39</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3"/>
      <c r="AC12" s="10"/>
    </row>
    <row r="14" spans="1:29" x14ac:dyDescent="0.3">
      <c r="I14" s="13"/>
      <c r="J14" s="13"/>
      <c r="K14" s="13"/>
    </row>
    <row r="15" spans="1:29" x14ac:dyDescent="0.3">
      <c r="I15" s="13"/>
      <c r="J15" s="13"/>
      <c r="K15" s="13"/>
      <c r="L15" s="12">
        <f>SUM(L3:L10)-(SUM(L3:L10)/1.19)</f>
        <v>1322445983.1932774</v>
      </c>
      <c r="M15" s="14"/>
      <c r="N15" s="14"/>
      <c r="O15" s="14"/>
      <c r="P15" s="12">
        <f>SUM(P3:P10)-(SUM(P3:P10)/1.19)</f>
        <v>1247716899.5798321</v>
      </c>
      <c r="Q15" s="14"/>
      <c r="R15" s="14"/>
      <c r="S15" s="14"/>
      <c r="T15" s="12">
        <f>SUM(T3:T10)-(SUM(T3:T10)/1.19)</f>
        <v>1313494684.0336132</v>
      </c>
      <c r="U15" s="14"/>
      <c r="V15" s="14"/>
      <c r="W15" s="14"/>
      <c r="X15" s="12">
        <f>SUM(X3:X10)-(SUM(X3:X10)/1.19)</f>
        <v>1336821335.294117</v>
      </c>
      <c r="AB15" s="14"/>
      <c r="AC15" s="14"/>
    </row>
    <row r="17" spans="12:28" x14ac:dyDescent="0.3">
      <c r="L17" s="13">
        <f>+SUM(L3:L10)</f>
        <v>8282688000</v>
      </c>
      <c r="P17" s="13">
        <f>+SUM(P3:P10)</f>
        <v>7814647950</v>
      </c>
      <c r="T17" s="13">
        <f>+SUM(T3:T10)</f>
        <v>8226624600</v>
      </c>
      <c r="X17" s="13">
        <f>+SUM(X3:X10)</f>
        <v>8372723100</v>
      </c>
      <c r="AB17" s="13">
        <f>+AVERAGE(X17,T17,P17,L17)</f>
        <v>8174170912.5</v>
      </c>
    </row>
    <row r="19" spans="12:28" ht="15" customHeight="1" x14ac:dyDescent="0.3">
      <c r="AA19" s="15"/>
      <c r="AB19" s="15"/>
    </row>
    <row r="20" spans="12:28" ht="15" customHeight="1" x14ac:dyDescent="0.3">
      <c r="AA20" s="16"/>
      <c r="AB20" s="17"/>
    </row>
    <row r="21" spans="12:28" x14ac:dyDescent="0.3">
      <c r="AB21" s="18"/>
    </row>
    <row r="23" spans="12:28" x14ac:dyDescent="0.3">
      <c r="AA23" s="15"/>
      <c r="AB23" s="15"/>
    </row>
    <row r="24" spans="12:28" x14ac:dyDescent="0.3">
      <c r="AA24" s="16"/>
      <c r="AB24" s="17"/>
    </row>
    <row r="25" spans="12:28" x14ac:dyDescent="0.3">
      <c r="AB25" s="19"/>
    </row>
    <row r="27" spans="12:28" x14ac:dyDescent="0.3">
      <c r="AA27" s="15"/>
      <c r="AB27" s="15"/>
    </row>
    <row r="28" spans="12:28" x14ac:dyDescent="0.3">
      <c r="AA28" s="16"/>
      <c r="AB28" s="17"/>
    </row>
    <row r="29" spans="12:28" x14ac:dyDescent="0.3">
      <c r="AB29" s="18"/>
    </row>
    <row r="31" spans="12:28" x14ac:dyDescent="0.3">
      <c r="AA31" s="15"/>
      <c r="AB31" s="15"/>
    </row>
    <row r="32" spans="12:28" x14ac:dyDescent="0.3">
      <c r="AA32" s="16"/>
      <c r="AB32" s="17"/>
    </row>
    <row r="33" spans="28:28" x14ac:dyDescent="0.3">
      <c r="AB33" s="19"/>
    </row>
  </sheetData>
  <mergeCells count="29">
    <mergeCell ref="I1:L1"/>
    <mergeCell ref="M1:P1"/>
    <mergeCell ref="Q1:T1"/>
    <mergeCell ref="U1:X1"/>
    <mergeCell ref="B2:D2"/>
    <mergeCell ref="E2:F2"/>
    <mergeCell ref="B3:D3"/>
    <mergeCell ref="E3:F3"/>
    <mergeCell ref="B4:D4"/>
    <mergeCell ref="E4:F4"/>
    <mergeCell ref="B5:D5"/>
    <mergeCell ref="E5:F5"/>
    <mergeCell ref="B6:D6"/>
    <mergeCell ref="E6:F6"/>
    <mergeCell ref="B7:D7"/>
    <mergeCell ref="E7:F7"/>
    <mergeCell ref="B8:D8"/>
    <mergeCell ref="E8:F8"/>
    <mergeCell ref="B9:D9"/>
    <mergeCell ref="E9:F9"/>
    <mergeCell ref="B10:D10"/>
    <mergeCell ref="E10:F10"/>
    <mergeCell ref="Y11:AA11"/>
    <mergeCell ref="AB11:AB12"/>
    <mergeCell ref="A12:AA12"/>
    <mergeCell ref="A11:K11"/>
    <mergeCell ref="M11:O11"/>
    <mergeCell ref="Q11:S11"/>
    <mergeCell ref="U11:W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Murillo Gómez</dc:creator>
  <cp:lastModifiedBy>paola caceres</cp:lastModifiedBy>
  <dcterms:created xsi:type="dcterms:W3CDTF">2025-10-31T01:43:43Z</dcterms:created>
  <dcterms:modified xsi:type="dcterms:W3CDTF">2025-11-12T20:40:25Z</dcterms:modified>
</cp:coreProperties>
</file>